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ocuments\ВИО-1\Задача на складання БРГК\"/>
    </mc:Choice>
  </mc:AlternateContent>
  <bookViews>
    <workbookView xWindow="-120" yWindow="-120" windowWidth="20640" windowHeight="11160"/>
  </bookViews>
  <sheets>
    <sheet name="Складання руху коштів" sheetId="4" r:id="rId1"/>
    <sheet name="Лист1" sheetId="1" r:id="rId2"/>
    <sheet name="Лист2" sheetId="2" r:id="rId3"/>
    <sheet name="Лист3" sheetId="3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3" i="4" l="1"/>
  <c r="F52" i="4"/>
  <c r="E53" i="4"/>
  <c r="F51" i="4"/>
  <c r="E51" i="4"/>
  <c r="F48" i="4"/>
  <c r="E48" i="4"/>
  <c r="F47" i="4"/>
  <c r="E47" i="4"/>
  <c r="F40" i="4"/>
  <c r="E40" i="4"/>
  <c r="F32" i="4"/>
  <c r="H32" i="4"/>
  <c r="E31" i="4"/>
  <c r="H31" i="4"/>
  <c r="F30" i="4"/>
  <c r="E30" i="4"/>
  <c r="F29" i="4"/>
  <c r="E29" i="4"/>
  <c r="F26" i="4"/>
  <c r="E26" i="4"/>
  <c r="F25" i="4"/>
  <c r="E25" i="4"/>
  <c r="E24" i="4"/>
  <c r="F23" i="4"/>
  <c r="E23" i="4"/>
  <c r="F20" i="4"/>
  <c r="F19" i="4"/>
  <c r="F18" i="4"/>
  <c r="F17" i="4"/>
  <c r="F16" i="4"/>
  <c r="E20" i="4"/>
  <c r="E19" i="4"/>
  <c r="E18" i="4"/>
  <c r="E17" i="4"/>
  <c r="E16" i="4"/>
  <c r="F15" i="4"/>
  <c r="G14" i="4"/>
  <c r="E15" i="4"/>
  <c r="F14" i="4"/>
  <c r="E14" i="4"/>
  <c r="F11" i="4"/>
  <c r="F10" i="4"/>
  <c r="F9" i="4"/>
  <c r="E11" i="4"/>
  <c r="E10" i="4"/>
  <c r="E9" i="4"/>
  <c r="F8" i="4"/>
  <c r="E8" i="4"/>
  <c r="F7" i="4"/>
  <c r="E7" i="4"/>
  <c r="I2" i="4" l="1"/>
  <c r="I3" i="4"/>
  <c r="E16" i="1"/>
  <c r="E14" i="1" l="1"/>
  <c r="F7" i="1"/>
  <c r="E7" i="1"/>
  <c r="I2" i="1"/>
  <c r="I3" i="1"/>
  <c r="F32" i="1" l="1"/>
  <c r="F31" i="1"/>
  <c r="E31" i="1"/>
  <c r="E30" i="1"/>
  <c r="F29" i="1"/>
  <c r="E29" i="1"/>
  <c r="F23" i="1"/>
  <c r="E25" i="1"/>
  <c r="F24" i="1" s="1"/>
  <c r="E23" i="1"/>
  <c r="G14" i="1"/>
  <c r="F16" i="1" s="1"/>
  <c r="E15" i="1"/>
  <c r="F14" i="1"/>
  <c r="E10" i="1"/>
  <c r="F9" i="1" s="1"/>
  <c r="F8" i="1"/>
  <c r="E8" i="1"/>
  <c r="E26" i="1" l="1"/>
  <c r="E11" i="1"/>
  <c r="E39" i="1" s="1"/>
  <c r="F10" i="1"/>
  <c r="F11" i="1" s="1"/>
  <c r="F39" i="1" s="1"/>
  <c r="F25" i="1"/>
  <c r="F26" i="1" s="1"/>
  <c r="B23" i="1"/>
  <c r="F15" i="1" l="1"/>
  <c r="F17" i="1" s="1"/>
  <c r="E17" i="1"/>
  <c r="E19" i="1" l="1"/>
  <c r="F18" i="1" s="1"/>
  <c r="F20" i="1" s="1"/>
  <c r="F19" i="1"/>
  <c r="E20" i="1" l="1"/>
</calcChain>
</file>

<file path=xl/sharedStrings.xml><?xml version="1.0" encoding="utf-8"?>
<sst xmlns="http://schemas.openxmlformats.org/spreadsheetml/2006/main" count="133" uniqueCount="104">
  <si>
    <t>Кредит</t>
  </si>
  <si>
    <t>Запаси сировини</t>
  </si>
  <si>
    <t>Дебіторська заборгованість (за мінусом безнадійної)</t>
  </si>
  <si>
    <t>Грошові кошти на рахунках та у касі</t>
  </si>
  <si>
    <t>Кредиторська заборгованість</t>
  </si>
  <si>
    <t>Зобов’язання із заробітної плати</t>
  </si>
  <si>
    <t>Сировина</t>
  </si>
  <si>
    <t>Зарплата у виробництві</t>
  </si>
  <si>
    <t>Виробничі витрати</t>
  </si>
  <si>
    <t>зміні комерційні</t>
  </si>
  <si>
    <t>Змінні витрати</t>
  </si>
  <si>
    <t>Амортизація</t>
  </si>
  <si>
    <t>Постійні витрати</t>
  </si>
  <si>
    <t>період 1</t>
  </si>
  <si>
    <t>період 2</t>
  </si>
  <si>
    <t>період 3</t>
  </si>
  <si>
    <t>період 4</t>
  </si>
  <si>
    <t>Обсяг продажів, $</t>
  </si>
  <si>
    <t>Обсяг продажів. шт</t>
  </si>
  <si>
    <t>Обсяг виробництва, шт.</t>
  </si>
  <si>
    <t>Обсяг продажів з урахуванням безнадійних, $</t>
  </si>
  <si>
    <t>Ціна одиниці продукції</t>
  </si>
  <si>
    <t>Дебіторська заборгованість на початок періоду, $</t>
  </si>
  <si>
    <t>Дебіторська заборгованість на кінець періоду, $</t>
  </si>
  <si>
    <t>Розрахунок 1. Бюджет продажів</t>
  </si>
  <si>
    <t>Розрахунок 2. Бюджет матеріалів та закупівель</t>
  </si>
  <si>
    <t>Потреба у сировині для виробництва, $</t>
  </si>
  <si>
    <t>Запаси сировини на початок періоду, $</t>
  </si>
  <si>
    <t>Запаси сировни на кінець періоду, $</t>
  </si>
  <si>
    <t>Потреба закупівлі сировини, $</t>
  </si>
  <si>
    <t>Кредиторська заборгованість на початок періоду, $</t>
  </si>
  <si>
    <t>Кредиторська заборгованість на кінець періоду, $</t>
  </si>
  <si>
    <t>Відтік грошей, $</t>
  </si>
  <si>
    <t>Розрахунок 3. Заробітна плата</t>
  </si>
  <si>
    <t>Зобов’язання із заробітної плати на початок періоду, $</t>
  </si>
  <si>
    <t>Зобов’язання із заробітної плати на кінець періоду, $</t>
  </si>
  <si>
    <t>Нарахована заробітна плата</t>
  </si>
  <si>
    <t>Розрахунок 4. Інші витрати</t>
  </si>
  <si>
    <t>Оплата змінних витрат( відтік грошей), $</t>
  </si>
  <si>
    <t>Оплата постійних витрат( відтік грошей), $</t>
  </si>
  <si>
    <t>Оплата комерційних витрат (відтік грошей), $</t>
  </si>
  <si>
    <t>Оплата відсотків (відтік грошей),$</t>
  </si>
  <si>
    <t>Разом</t>
  </si>
  <si>
    <t>Баланс, тис. грн</t>
  </si>
  <si>
    <t>Стаття</t>
  </si>
  <si>
    <t>І квартал</t>
  </si>
  <si>
    <t>ІІ квартал</t>
  </si>
  <si>
    <t>Рух коштів від операційної діяльності</t>
  </si>
  <si>
    <t>Надходження грошей:</t>
  </si>
  <si>
    <t>Поступлення від покупців продукції</t>
  </si>
  <si>
    <t>ВСЬОГО ПОСТУПЛЕННЯ</t>
  </si>
  <si>
    <t>Витрачання грошей:</t>
  </si>
  <si>
    <t>Оплата сировини</t>
  </si>
  <si>
    <t>Оплата заробітної плати</t>
  </si>
  <si>
    <t>Оплата змінних витрат</t>
  </si>
  <si>
    <t>Оплата постійних накладних</t>
  </si>
  <si>
    <t>Оплата комерційних</t>
  </si>
  <si>
    <t>Оплата відсотків за кредит</t>
  </si>
  <si>
    <t>ВСЬОГО ВИТРАЧАННЯ</t>
  </si>
  <si>
    <t>Чистий рух коштів</t>
  </si>
  <si>
    <t>Залишок грошових коштів на початок періоду</t>
  </si>
  <si>
    <t>Залишок грошових коштів на кінець періоду</t>
  </si>
  <si>
    <t>Надходження виручки</t>
  </si>
  <si>
    <t>Грошовий потік, пов’язаний з оплатою праці</t>
  </si>
  <si>
    <t>Грошовий потік, пов’язаний з оплатою постачальникам</t>
  </si>
  <si>
    <t>Оплата змінних виробничих витрат</t>
  </si>
  <si>
    <t>Оплата змінних комерційних витрат</t>
  </si>
  <si>
    <t>Оплата постійних витрат</t>
  </si>
  <si>
    <t>Разом витрачання коштів</t>
  </si>
  <si>
    <t>Чистий рух коштів від операційної діяльності</t>
  </si>
  <si>
    <t>І. Рух коштів від операційної діяльності</t>
  </si>
  <si>
    <t>ІІ. Рух коштів від інвестиційної діяльності</t>
  </si>
  <si>
    <t>ІІІ. Рух коштів від фінансової діяльності</t>
  </si>
  <si>
    <t>Витрачання грошей на оплату кредиту</t>
  </si>
  <si>
    <t>Чистий рух коштів за період</t>
  </si>
  <si>
    <t>Поступлення грошей, $</t>
  </si>
  <si>
    <t>Розрахунок 2. Сировина</t>
  </si>
  <si>
    <t>Залишок коштів на початок періоду</t>
  </si>
  <si>
    <t>Залишок коштів на кінець періоду</t>
  </si>
  <si>
    <t>Інші надходження</t>
  </si>
  <si>
    <t>Разом надходження коштів</t>
  </si>
  <si>
    <t>Обсяг продажів., тис. шт</t>
  </si>
  <si>
    <t>Обсяг виробництва, тис. шт.</t>
  </si>
  <si>
    <t>Виробничі витрати на одиницю</t>
  </si>
  <si>
    <t>Змінні виробничі витрати</t>
  </si>
  <si>
    <t>Продажі</t>
  </si>
  <si>
    <t>Продажі з урахуванням безнайдійних боргів</t>
  </si>
  <si>
    <t>Дебіторська заборгованість на початок періоду</t>
  </si>
  <si>
    <t>Дебіторська заборгованість на кінець періоду</t>
  </si>
  <si>
    <t>Грошові поступлення за період</t>
  </si>
  <si>
    <t>Вартість сировини для забезпечення виробництва</t>
  </si>
  <si>
    <t>Запаси сировини на кінець періоду</t>
  </si>
  <si>
    <t>Запаси сировини на початок періоду</t>
  </si>
  <si>
    <t>Закупівля сировини</t>
  </si>
  <si>
    <t>Кредиторська заборгованість на початок періоду</t>
  </si>
  <si>
    <t>Кредиторська заборгованість на  кінець періоду</t>
  </si>
  <si>
    <t>Оплата постачальникам</t>
  </si>
  <si>
    <t>Вартість праці у виробництві</t>
  </si>
  <si>
    <t>Заборгованість з оплати праці на початок періоду</t>
  </si>
  <si>
    <t>Заборгованість з оплати праці на кінець періоду</t>
  </si>
  <si>
    <t>Оплата праці у виробництві</t>
  </si>
  <si>
    <t>Змінні комерційні витрати</t>
  </si>
  <si>
    <t>Сплата відсотків за кредит</t>
  </si>
  <si>
    <t>БЮДЖЕТ РУХУ КОШТІВ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</si>
</sst>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i/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1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" fontId="0" fillId="2" borderId="0" xfId="0" applyNumberFormat="1" applyFill="1"/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left" vertical="center" wrapText="1" indent="2"/>
    </xf>
    <xf numFmtId="3" fontId="2" fillId="0" borderId="0" xfId="0" applyNumberFormat="1" applyFont="1" applyBorder="1" applyAlignment="1">
      <alignment horizontal="left" vertical="center" wrapText="1" indent="1"/>
    </xf>
    <xf numFmtId="3" fontId="2" fillId="0" borderId="0" xfId="0" applyNumberFormat="1" applyFont="1" applyBorder="1" applyAlignment="1">
      <alignment horizontal="left" vertical="center" wrapText="1" indent="3"/>
    </xf>
    <xf numFmtId="3" fontId="2" fillId="0" borderId="0" xfId="0" applyNumberFormat="1" applyFont="1" applyBorder="1" applyAlignment="1">
      <alignment horizontal="left" vertical="center" wrapText="1" indent="2"/>
    </xf>
    <xf numFmtId="3" fontId="2" fillId="0" borderId="0" xfId="0" applyNumberFormat="1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 indent="4"/>
    </xf>
    <xf numFmtId="0" fontId="5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1" fontId="5" fillId="0" borderId="5" xfId="0" applyNumberFormat="1" applyFont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right"/>
    </xf>
    <xf numFmtId="3" fontId="2" fillId="0" borderId="0" xfId="0" applyNumberFormat="1" applyFont="1" applyFill="1" applyBorder="1" applyAlignment="1">
      <alignment horizontal="right" vertical="center" wrapText="1"/>
    </xf>
    <xf numFmtId="1" fontId="9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 vertical="center" wrapText="1"/>
    </xf>
    <xf numFmtId="3" fontId="0" fillId="0" borderId="0" xfId="0" applyNumberFormat="1"/>
    <xf numFmtId="1" fontId="0" fillId="0" borderId="0" xfId="0" applyNumberFormat="1" applyFill="1"/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1" fontId="0" fillId="0" borderId="1" xfId="0" applyNumberFormat="1" applyBorder="1" applyAlignment="1">
      <alignment horizontal="right"/>
    </xf>
    <xf numFmtId="1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left" indent="4"/>
    </xf>
    <xf numFmtId="1" fontId="1" fillId="0" borderId="1" xfId="0" applyNumberFormat="1" applyFont="1" applyBorder="1" applyAlignment="1">
      <alignment horizontal="right"/>
    </xf>
    <xf numFmtId="0" fontId="1" fillId="0" borderId="1" xfId="0" applyFont="1" applyFill="1" applyBorder="1"/>
    <xf numFmtId="1" fontId="0" fillId="0" borderId="1" xfId="0" applyNumberFormat="1" applyFill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 vertical="center" wrapText="1"/>
    </xf>
    <xf numFmtId="1" fontId="8" fillId="0" borderId="1" xfId="0" applyNumberFormat="1" applyFont="1" applyFill="1" applyBorder="1" applyAlignment="1">
      <alignment horizontal="right"/>
    </xf>
    <xf numFmtId="0" fontId="0" fillId="0" borderId="1" xfId="0" applyFont="1" applyBorder="1" applyAlignment="1">
      <alignment horizontal="left" indent="4"/>
    </xf>
    <xf numFmtId="0" fontId="10" fillId="0" borderId="1" xfId="0" applyFont="1" applyBorder="1"/>
    <xf numFmtId="0" fontId="10" fillId="0" borderId="1" xfId="0" applyFont="1" applyBorder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" fontId="11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>
      <pane xSplit="2" ySplit="3" topLeftCell="C31" activePane="bottomRight" state="frozen"/>
      <selection pane="topRight" activeCell="C1" sqref="C1"/>
      <selection pane="bottomLeft" activeCell="A4" sqref="A4"/>
      <selection pane="bottomRight" activeCell="J49" sqref="J49"/>
    </sheetView>
  </sheetViews>
  <sheetFormatPr defaultRowHeight="14.4" x14ac:dyDescent="0.3"/>
  <cols>
    <col min="1" max="1" width="48.109375" customWidth="1"/>
    <col min="2" max="2" width="10.44140625" style="3" bestFit="1" customWidth="1"/>
    <col min="4" max="4" width="49.109375" bestFit="1" customWidth="1"/>
    <col min="5" max="5" width="13.33203125" style="34" customWidth="1"/>
    <col min="6" max="6" width="13.33203125" style="1" customWidth="1"/>
    <col min="7" max="7" width="9.6640625" customWidth="1"/>
  </cols>
  <sheetData>
    <row r="1" spans="1:10" x14ac:dyDescent="0.3">
      <c r="E1" s="34" t="s">
        <v>13</v>
      </c>
      <c r="F1" s="7" t="s">
        <v>14</v>
      </c>
      <c r="G1" s="7" t="s">
        <v>15</v>
      </c>
      <c r="H1" s="7" t="s">
        <v>16</v>
      </c>
      <c r="I1" s="1" t="s">
        <v>42</v>
      </c>
    </row>
    <row r="2" spans="1:10" x14ac:dyDescent="0.3">
      <c r="D2" t="s">
        <v>81</v>
      </c>
      <c r="E2" s="35">
        <v>150</v>
      </c>
      <c r="F2" s="33">
        <v>200</v>
      </c>
      <c r="G2" s="33">
        <v>180</v>
      </c>
      <c r="H2" s="33">
        <v>280</v>
      </c>
      <c r="I2" s="39">
        <f>SUM(E2:H2)</f>
        <v>810</v>
      </c>
    </row>
    <row r="3" spans="1:10" x14ac:dyDescent="0.3">
      <c r="D3" t="s">
        <v>82</v>
      </c>
      <c r="E3" s="35">
        <v>210</v>
      </c>
      <c r="F3" s="33">
        <v>210</v>
      </c>
      <c r="G3" s="33">
        <v>220</v>
      </c>
      <c r="H3" s="33">
        <v>220</v>
      </c>
      <c r="I3" s="39">
        <f>SUM(E3:H3)</f>
        <v>860</v>
      </c>
      <c r="J3" s="33"/>
    </row>
    <row r="4" spans="1:10" x14ac:dyDescent="0.3">
      <c r="A4" t="s">
        <v>21</v>
      </c>
      <c r="B4" s="3">
        <v>30</v>
      </c>
    </row>
    <row r="5" spans="1:10" x14ac:dyDescent="0.3">
      <c r="A5" s="40" t="s">
        <v>9</v>
      </c>
      <c r="B5" s="6">
        <v>1.6</v>
      </c>
      <c r="D5" s="2"/>
      <c r="E5" s="34" t="s">
        <v>13</v>
      </c>
      <c r="F5" s="34" t="s">
        <v>14</v>
      </c>
    </row>
    <row r="6" spans="1:10" x14ac:dyDescent="0.3">
      <c r="D6" s="2" t="s">
        <v>24</v>
      </c>
    </row>
    <row r="7" spans="1:10" x14ac:dyDescent="0.3">
      <c r="A7" s="2" t="s">
        <v>43</v>
      </c>
      <c r="D7" t="s">
        <v>85</v>
      </c>
      <c r="E7" s="34">
        <f>E2*$B$4</f>
        <v>4500</v>
      </c>
      <c r="F7" s="34">
        <f>F2*$B$4</f>
        <v>6000</v>
      </c>
      <c r="G7" s="1"/>
      <c r="H7" s="1"/>
    </row>
    <row r="8" spans="1:10" x14ac:dyDescent="0.3">
      <c r="A8" s="55" t="s">
        <v>1</v>
      </c>
      <c r="B8" s="56">
        <v>710</v>
      </c>
      <c r="D8" t="s">
        <v>86</v>
      </c>
      <c r="E8" s="34">
        <f>E7*0.98</f>
        <v>4410</v>
      </c>
      <c r="F8" s="34">
        <f>F7*0.98</f>
        <v>5880</v>
      </c>
      <c r="G8" s="1"/>
      <c r="H8" s="1"/>
    </row>
    <row r="9" spans="1:10" ht="14.4" customHeight="1" x14ac:dyDescent="0.3">
      <c r="A9" s="55" t="s">
        <v>2</v>
      </c>
      <c r="B9" s="57">
        <v>2430</v>
      </c>
      <c r="D9" t="s">
        <v>87</v>
      </c>
      <c r="E9" s="34">
        <f>B9</f>
        <v>2430</v>
      </c>
      <c r="F9" s="1">
        <f>E10</f>
        <v>1696.1538461538462</v>
      </c>
      <c r="G9" s="1"/>
      <c r="H9" s="1"/>
    </row>
    <row r="10" spans="1:10" x14ac:dyDescent="0.3">
      <c r="A10" s="55" t="s">
        <v>3</v>
      </c>
      <c r="B10" s="57">
        <v>76</v>
      </c>
      <c r="D10" t="s">
        <v>88</v>
      </c>
      <c r="E10" s="34">
        <f>E8*5/13</f>
        <v>1696.1538461538462</v>
      </c>
      <c r="F10" s="34">
        <f>F8*5/13</f>
        <v>2261.5384615384614</v>
      </c>
      <c r="G10" s="1"/>
      <c r="H10" s="1"/>
    </row>
    <row r="11" spans="1:10" x14ac:dyDescent="0.3">
      <c r="A11" s="55" t="s">
        <v>4</v>
      </c>
      <c r="B11" s="57">
        <v>612</v>
      </c>
      <c r="D11" t="s">
        <v>89</v>
      </c>
      <c r="E11" s="34">
        <f>E8+E9-E10</f>
        <v>5143.8461538461543</v>
      </c>
      <c r="F11" s="34">
        <f>F8+F9-F10</f>
        <v>5314.6153846153848</v>
      </c>
      <c r="G11" s="1"/>
      <c r="H11" s="1"/>
    </row>
    <row r="12" spans="1:10" x14ac:dyDescent="0.3">
      <c r="A12" s="55" t="s">
        <v>5</v>
      </c>
      <c r="B12" s="57">
        <v>130</v>
      </c>
      <c r="D12" s="2"/>
    </row>
    <row r="13" spans="1:10" x14ac:dyDescent="0.3">
      <c r="A13" s="55" t="s">
        <v>0</v>
      </c>
      <c r="B13" s="57">
        <v>10000</v>
      </c>
      <c r="D13" s="2" t="s">
        <v>76</v>
      </c>
    </row>
    <row r="14" spans="1:10" x14ac:dyDescent="0.3">
      <c r="D14" t="s">
        <v>90</v>
      </c>
      <c r="E14" s="34">
        <f>E3*$B$17</f>
        <v>1995</v>
      </c>
      <c r="F14" s="34">
        <f>F3*$B$17</f>
        <v>1995</v>
      </c>
      <c r="G14" s="34">
        <f>G3*$B$17</f>
        <v>2090</v>
      </c>
    </row>
    <row r="15" spans="1:10" x14ac:dyDescent="0.3">
      <c r="D15" t="s">
        <v>91</v>
      </c>
      <c r="E15" s="34">
        <f>F14*6/13</f>
        <v>920.76923076923072</v>
      </c>
      <c r="F15" s="1">
        <f>G14*7/13</f>
        <v>1125.3846153846155</v>
      </c>
    </row>
    <row r="16" spans="1:10" x14ac:dyDescent="0.3">
      <c r="A16" s="58" t="s">
        <v>83</v>
      </c>
      <c r="D16" t="s">
        <v>92</v>
      </c>
      <c r="E16" s="36">
        <f>B8</f>
        <v>710</v>
      </c>
      <c r="F16" s="36">
        <f>E15</f>
        <v>920.76923076923072</v>
      </c>
    </row>
    <row r="17" spans="1:8" x14ac:dyDescent="0.3">
      <c r="A17" s="40" t="s">
        <v>6</v>
      </c>
      <c r="B17" s="6">
        <v>9.5</v>
      </c>
      <c r="D17" t="s">
        <v>93</v>
      </c>
      <c r="E17" s="34">
        <f>E14+E15-E16</f>
        <v>2205.7692307692305</v>
      </c>
      <c r="F17" s="34">
        <f>F14+F15-F16</f>
        <v>2199.6153846153848</v>
      </c>
    </row>
    <row r="18" spans="1:8" ht="18.600000000000001" customHeight="1" x14ac:dyDescent="0.3">
      <c r="A18" s="40" t="s">
        <v>7</v>
      </c>
      <c r="B18" s="6">
        <v>8.1999999999999993</v>
      </c>
      <c r="D18" s="11" t="s">
        <v>94</v>
      </c>
      <c r="E18" s="37">
        <f>B11</f>
        <v>612</v>
      </c>
      <c r="F18" s="37">
        <f>E19</f>
        <v>678.69822485207089</v>
      </c>
    </row>
    <row r="19" spans="1:8" x14ac:dyDescent="0.3">
      <c r="A19" s="40" t="s">
        <v>84</v>
      </c>
      <c r="B19" s="6">
        <v>1.1000000000000001</v>
      </c>
      <c r="D19" t="s">
        <v>95</v>
      </c>
      <c r="E19" s="34">
        <f>E17*4/13</f>
        <v>678.69822485207089</v>
      </c>
      <c r="F19" s="34">
        <f>F17*4/13</f>
        <v>676.80473372781069</v>
      </c>
      <c r="G19" s="34"/>
    </row>
    <row r="20" spans="1:8" x14ac:dyDescent="0.3">
      <c r="A20" s="40" t="s">
        <v>11</v>
      </c>
      <c r="B20" s="6">
        <v>2.7</v>
      </c>
      <c r="D20" t="s">
        <v>96</v>
      </c>
      <c r="E20" s="34">
        <f>E17+E18-E19</f>
        <v>2139.0710059171597</v>
      </c>
      <c r="F20" s="34">
        <f>F17+F18-F19</f>
        <v>2201.5088757396447</v>
      </c>
    </row>
    <row r="21" spans="1:8" x14ac:dyDescent="0.3">
      <c r="A21" s="40" t="s">
        <v>12</v>
      </c>
      <c r="B21" s="20">
        <v>3.2</v>
      </c>
    </row>
    <row r="22" spans="1:8" x14ac:dyDescent="0.3">
      <c r="D22" s="2" t="s">
        <v>33</v>
      </c>
    </row>
    <row r="23" spans="1:8" x14ac:dyDescent="0.3">
      <c r="D23" t="s">
        <v>97</v>
      </c>
      <c r="E23" s="34">
        <f>E3*$B$18</f>
        <v>1721.9999999999998</v>
      </c>
      <c r="F23" s="34">
        <f>F3*$B$18</f>
        <v>1721.9999999999998</v>
      </c>
    </row>
    <row r="24" spans="1:8" x14ac:dyDescent="0.3">
      <c r="B24" s="8"/>
      <c r="C24" s="13"/>
      <c r="D24" t="s">
        <v>98</v>
      </c>
      <c r="E24" s="34">
        <f>B12</f>
        <v>130</v>
      </c>
      <c r="F24" s="34">
        <v>132</v>
      </c>
    </row>
    <row r="25" spans="1:8" x14ac:dyDescent="0.3">
      <c r="A25" s="11"/>
      <c r="B25" s="15"/>
      <c r="C25" s="13"/>
      <c r="D25" t="s">
        <v>99</v>
      </c>
      <c r="E25" s="34">
        <f>E23*1/13</f>
        <v>132.46153846153845</v>
      </c>
      <c r="F25" s="34">
        <f>F23*1/13</f>
        <v>132.46153846153845</v>
      </c>
    </row>
    <row r="26" spans="1:8" x14ac:dyDescent="0.3">
      <c r="A26" s="11"/>
      <c r="B26" s="16"/>
      <c r="C26" s="13"/>
      <c r="D26" t="s">
        <v>100</v>
      </c>
      <c r="E26" s="34">
        <f>E23+E24-E25</f>
        <v>1719.5384615384614</v>
      </c>
      <c r="F26" s="34">
        <f>F23+F24-F25</f>
        <v>1721.5384615384614</v>
      </c>
    </row>
    <row r="27" spans="1:8" x14ac:dyDescent="0.3">
      <c r="A27" s="11"/>
      <c r="B27" s="17"/>
      <c r="C27" s="13"/>
    </row>
    <row r="28" spans="1:8" x14ac:dyDescent="0.3">
      <c r="A28" s="11"/>
      <c r="B28" s="18"/>
      <c r="C28" s="13"/>
      <c r="D28" s="2" t="s">
        <v>37</v>
      </c>
    </row>
    <row r="29" spans="1:8" x14ac:dyDescent="0.3">
      <c r="A29" s="11"/>
      <c r="B29" s="18"/>
      <c r="C29" s="13"/>
      <c r="D29" t="s">
        <v>84</v>
      </c>
      <c r="E29" s="34">
        <f>E3*$B$19</f>
        <v>231.00000000000003</v>
      </c>
      <c r="F29" s="34">
        <f>F3*$B$19</f>
        <v>231.00000000000003</v>
      </c>
    </row>
    <row r="30" spans="1:8" x14ac:dyDescent="0.3">
      <c r="A30" s="11"/>
      <c r="B30" s="19"/>
      <c r="C30" s="13"/>
      <c r="D30" t="s">
        <v>101</v>
      </c>
      <c r="E30" s="34">
        <f>E2*$B$5</f>
        <v>240</v>
      </c>
      <c r="F30" s="34">
        <f>F2*$B$5</f>
        <v>320</v>
      </c>
    </row>
    <row r="31" spans="1:8" x14ac:dyDescent="0.3">
      <c r="A31" s="13"/>
      <c r="B31" s="14"/>
      <c r="C31" s="13"/>
      <c r="D31" t="s">
        <v>67</v>
      </c>
      <c r="E31" s="34">
        <f>H31</f>
        <v>1376</v>
      </c>
      <c r="H31" s="38">
        <f>B21*I3/2</f>
        <v>1376</v>
      </c>
    </row>
    <row r="32" spans="1:8" x14ac:dyDescent="0.3">
      <c r="D32" t="s">
        <v>102</v>
      </c>
      <c r="F32" s="1">
        <f>H32</f>
        <v>450</v>
      </c>
      <c r="H32">
        <f>0.09*B13/2</f>
        <v>450</v>
      </c>
    </row>
    <row r="35" spans="4:6" x14ac:dyDescent="0.3">
      <c r="D35" t="s">
        <v>103</v>
      </c>
    </row>
    <row r="36" spans="4:6" x14ac:dyDescent="0.3">
      <c r="D36" s="4" t="s">
        <v>44</v>
      </c>
      <c r="E36" s="50" t="s">
        <v>13</v>
      </c>
      <c r="F36" s="50" t="s">
        <v>14</v>
      </c>
    </row>
    <row r="37" spans="4:6" x14ac:dyDescent="0.3">
      <c r="D37" s="41" t="s">
        <v>70</v>
      </c>
      <c r="E37" s="42"/>
      <c r="F37" s="42"/>
    </row>
    <row r="38" spans="4:6" x14ac:dyDescent="0.3">
      <c r="D38" s="44" t="s">
        <v>62</v>
      </c>
      <c r="E38" s="42">
        <v>5143.8461538461543</v>
      </c>
      <c r="F38" s="42">
        <v>5314.6153846153848</v>
      </c>
    </row>
    <row r="39" spans="4:6" x14ac:dyDescent="0.3">
      <c r="D39" s="44" t="s">
        <v>79</v>
      </c>
      <c r="E39" s="42">
        <v>0</v>
      </c>
      <c r="F39" s="42">
        <v>0</v>
      </c>
    </row>
    <row r="40" spans="4:6" x14ac:dyDescent="0.3">
      <c r="D40" s="53" t="s">
        <v>80</v>
      </c>
      <c r="E40" s="59">
        <f>SUM(E38:E39)</f>
        <v>5143.8461538461543</v>
      </c>
      <c r="F40" s="59">
        <f>SUM(F38:F39)</f>
        <v>5314.6153846153848</v>
      </c>
    </row>
    <row r="41" spans="4:6" x14ac:dyDescent="0.3">
      <c r="D41" s="45" t="s">
        <v>64</v>
      </c>
      <c r="E41" s="43">
        <v>-2139.0710059171597</v>
      </c>
      <c r="F41" s="43">
        <v>-2201.5088757396447</v>
      </c>
    </row>
    <row r="42" spans="4:6" x14ac:dyDescent="0.3">
      <c r="D42" s="45" t="s">
        <v>63</v>
      </c>
      <c r="E42" s="43">
        <v>-1719.5384615384614</v>
      </c>
      <c r="F42" s="43">
        <v>-1721.5384615384614</v>
      </c>
    </row>
    <row r="43" spans="4:6" x14ac:dyDescent="0.3">
      <c r="D43" s="45" t="s">
        <v>65</v>
      </c>
      <c r="E43" s="43">
        <v>-231.00000000000003</v>
      </c>
      <c r="F43" s="43">
        <v>-231.00000000000003</v>
      </c>
    </row>
    <row r="44" spans="4:6" x14ac:dyDescent="0.3">
      <c r="D44" s="45" t="s">
        <v>66</v>
      </c>
      <c r="E44" s="43">
        <v>-240</v>
      </c>
      <c r="F44" s="43">
        <v>-320</v>
      </c>
    </row>
    <row r="45" spans="4:6" x14ac:dyDescent="0.3">
      <c r="D45" s="45" t="s">
        <v>67</v>
      </c>
      <c r="E45" s="43">
        <v>-1376</v>
      </c>
      <c r="F45" s="43">
        <v>0</v>
      </c>
    </row>
    <row r="46" spans="4:6" x14ac:dyDescent="0.3">
      <c r="D46" s="52" t="s">
        <v>73</v>
      </c>
      <c r="E46" s="43">
        <v>0</v>
      </c>
      <c r="F46" s="43">
        <v>-450</v>
      </c>
    </row>
    <row r="47" spans="4:6" x14ac:dyDescent="0.3">
      <c r="D47" s="53" t="s">
        <v>68</v>
      </c>
      <c r="E47" s="59">
        <f>SUM(E41:E46)</f>
        <v>-5705.6094674556207</v>
      </c>
      <c r="F47" s="59">
        <f>SUM(F41:F46)</f>
        <v>-4924.0473372781062</v>
      </c>
    </row>
    <row r="48" spans="4:6" x14ac:dyDescent="0.3">
      <c r="D48" s="54" t="s">
        <v>69</v>
      </c>
      <c r="E48" s="46">
        <f>E40+E47</f>
        <v>-561.76331360946642</v>
      </c>
      <c r="F48" s="46">
        <f>F40+F47</f>
        <v>390.56804733727859</v>
      </c>
    </row>
    <row r="49" spans="4:6" x14ac:dyDescent="0.3">
      <c r="D49" s="41" t="s">
        <v>71</v>
      </c>
      <c r="E49" s="42"/>
      <c r="F49" s="42"/>
    </row>
    <row r="50" spans="4:6" x14ac:dyDescent="0.3">
      <c r="D50" s="41" t="s">
        <v>72</v>
      </c>
      <c r="E50" s="42"/>
      <c r="F50" s="42"/>
    </row>
    <row r="51" spans="4:6" x14ac:dyDescent="0.3">
      <c r="D51" s="47" t="s">
        <v>74</v>
      </c>
      <c r="E51" s="48">
        <f>E48</f>
        <v>-561.76331360946642</v>
      </c>
      <c r="F51" s="48">
        <f>F48</f>
        <v>390.56804733727859</v>
      </c>
    </row>
    <row r="52" spans="4:6" x14ac:dyDescent="0.3">
      <c r="D52" s="44" t="s">
        <v>77</v>
      </c>
      <c r="E52" s="42">
        <v>76</v>
      </c>
      <c r="F52" s="51">
        <f>E53</f>
        <v>-485.76331360946642</v>
      </c>
    </row>
    <row r="53" spans="4:6" x14ac:dyDescent="0.3">
      <c r="D53" s="44" t="s">
        <v>78</v>
      </c>
      <c r="E53" s="49">
        <f>E51+E52</f>
        <v>-485.76331360946642</v>
      </c>
      <c r="F53" s="49">
        <f>F51+F52</f>
        <v>-95.195266272187837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workbookViewId="0">
      <pane ySplit="3" topLeftCell="A31" activePane="bottomLeft" state="frozen"/>
      <selection pane="bottomLeft" activeCell="D13" sqref="D13"/>
    </sheetView>
  </sheetViews>
  <sheetFormatPr defaultRowHeight="14.4" x14ac:dyDescent="0.3"/>
  <cols>
    <col min="1" max="1" width="48.109375" customWidth="1"/>
    <col min="2" max="2" width="10.44140625" style="3" bestFit="1" customWidth="1"/>
    <col min="4" max="4" width="49.109375" bestFit="1" customWidth="1"/>
    <col min="5" max="6" width="13.33203125" style="1" customWidth="1"/>
    <col min="7" max="7" width="9.6640625" customWidth="1"/>
  </cols>
  <sheetData>
    <row r="1" spans="1:9" x14ac:dyDescent="0.3">
      <c r="E1" s="7" t="s">
        <v>13</v>
      </c>
      <c r="F1" s="7" t="s">
        <v>14</v>
      </c>
      <c r="G1" s="7" t="s">
        <v>15</v>
      </c>
      <c r="H1" s="7" t="s">
        <v>16</v>
      </c>
      <c r="I1" s="1" t="s">
        <v>42</v>
      </c>
    </row>
    <row r="2" spans="1:9" x14ac:dyDescent="0.3">
      <c r="D2" t="s">
        <v>18</v>
      </c>
      <c r="E2" s="1">
        <v>150</v>
      </c>
      <c r="F2" s="1">
        <v>200</v>
      </c>
      <c r="G2">
        <v>180</v>
      </c>
      <c r="H2">
        <v>280</v>
      </c>
      <c r="I2" s="1">
        <f>SUM(E2:H2)</f>
        <v>810</v>
      </c>
    </row>
    <row r="3" spans="1:9" x14ac:dyDescent="0.3">
      <c r="D3" t="s">
        <v>19</v>
      </c>
      <c r="E3" s="1">
        <v>210</v>
      </c>
      <c r="F3" s="1">
        <v>210</v>
      </c>
      <c r="G3">
        <v>220</v>
      </c>
      <c r="H3">
        <v>220</v>
      </c>
      <c r="I3" s="12">
        <f>SUM(E3:H3)</f>
        <v>860</v>
      </c>
    </row>
    <row r="4" spans="1:9" x14ac:dyDescent="0.3">
      <c r="A4" t="s">
        <v>21</v>
      </c>
      <c r="B4" s="3">
        <v>30</v>
      </c>
    </row>
    <row r="5" spans="1:9" ht="15" thickBot="1" x14ac:dyDescent="0.35">
      <c r="A5" s="2" t="s">
        <v>43</v>
      </c>
      <c r="D5" s="2"/>
    </row>
    <row r="6" spans="1:9" ht="15" thickBot="1" x14ac:dyDescent="0.35">
      <c r="A6" s="9" t="s">
        <v>1</v>
      </c>
      <c r="B6" s="4">
        <v>710</v>
      </c>
      <c r="D6" s="2" t="s">
        <v>24</v>
      </c>
    </row>
    <row r="7" spans="1:9" ht="15" thickBot="1" x14ac:dyDescent="0.35">
      <c r="A7" s="10" t="s">
        <v>2</v>
      </c>
      <c r="B7" s="5">
        <v>2430</v>
      </c>
      <c r="D7" t="s">
        <v>17</v>
      </c>
      <c r="E7" s="1">
        <f>E2*B4</f>
        <v>4500</v>
      </c>
      <c r="F7" s="1">
        <f>F2*B4</f>
        <v>6000</v>
      </c>
    </row>
    <row r="8" spans="1:9" ht="15" thickBot="1" x14ac:dyDescent="0.35">
      <c r="A8" s="10" t="s">
        <v>3</v>
      </c>
      <c r="B8" s="5">
        <v>76</v>
      </c>
      <c r="D8" t="s">
        <v>20</v>
      </c>
      <c r="E8" s="1">
        <f>E7*0.98</f>
        <v>4410</v>
      </c>
      <c r="F8" s="1">
        <f>F7*0.98</f>
        <v>5880</v>
      </c>
    </row>
    <row r="9" spans="1:9" ht="15" thickBot="1" x14ac:dyDescent="0.35">
      <c r="A9" s="10" t="s">
        <v>4</v>
      </c>
      <c r="B9" s="5">
        <v>612</v>
      </c>
      <c r="D9" t="s">
        <v>22</v>
      </c>
      <c r="E9" s="1">
        <v>2430</v>
      </c>
      <c r="F9" s="1">
        <f>E10</f>
        <v>1696.1538461538462</v>
      </c>
    </row>
    <row r="10" spans="1:9" ht="15" thickBot="1" x14ac:dyDescent="0.35">
      <c r="A10" s="10" t="s">
        <v>5</v>
      </c>
      <c r="B10" s="5">
        <v>130</v>
      </c>
      <c r="D10" t="s">
        <v>23</v>
      </c>
      <c r="E10" s="1">
        <f>5/13*E8</f>
        <v>1696.1538461538462</v>
      </c>
      <c r="F10" s="1">
        <f>5/13*F8</f>
        <v>2261.5384615384619</v>
      </c>
    </row>
    <row r="11" spans="1:9" ht="15" thickBot="1" x14ac:dyDescent="0.35">
      <c r="A11" s="10" t="s">
        <v>0</v>
      </c>
      <c r="B11" s="5">
        <v>10000</v>
      </c>
      <c r="D11" t="s">
        <v>75</v>
      </c>
      <c r="E11" s="1">
        <f>E8+E9-E10</f>
        <v>5143.8461538461543</v>
      </c>
      <c r="F11" s="1">
        <f>F8+F9-F10</f>
        <v>5314.6153846153838</v>
      </c>
    </row>
    <row r="12" spans="1:9" x14ac:dyDescent="0.3">
      <c r="D12" s="2"/>
    </row>
    <row r="13" spans="1:9" ht="15" thickBot="1" x14ac:dyDescent="0.35">
      <c r="D13" s="2" t="s">
        <v>25</v>
      </c>
    </row>
    <row r="14" spans="1:9" ht="15" thickBot="1" x14ac:dyDescent="0.35">
      <c r="A14" s="9" t="s">
        <v>6</v>
      </c>
      <c r="B14" s="6">
        <v>9.5</v>
      </c>
      <c r="D14" t="s">
        <v>26</v>
      </c>
      <c r="E14" s="1">
        <f>E3*B14</f>
        <v>1995</v>
      </c>
      <c r="F14" s="1">
        <f>F3*B14</f>
        <v>1995</v>
      </c>
      <c r="G14">
        <f>G3*B14</f>
        <v>2090</v>
      </c>
    </row>
    <row r="15" spans="1:9" ht="15" thickBot="1" x14ac:dyDescent="0.35">
      <c r="A15" s="10" t="s">
        <v>7</v>
      </c>
      <c r="B15" s="6">
        <v>8.1999999999999993</v>
      </c>
      <c r="D15" t="s">
        <v>27</v>
      </c>
      <c r="E15" s="1">
        <f>B6</f>
        <v>710</v>
      </c>
      <c r="F15" s="1">
        <f>E16</f>
        <v>920.76923076923072</v>
      </c>
    </row>
    <row r="16" spans="1:9" ht="15" thickBot="1" x14ac:dyDescent="0.35">
      <c r="A16" s="10" t="s">
        <v>8</v>
      </c>
      <c r="B16" s="6">
        <v>7</v>
      </c>
      <c r="D16" t="s">
        <v>28</v>
      </c>
      <c r="E16" s="1">
        <f>F14*6/13</f>
        <v>920.76923076923072</v>
      </c>
      <c r="F16" s="1">
        <f>G14*7/13</f>
        <v>1125.3846153846155</v>
      </c>
    </row>
    <row r="17" spans="1:6" ht="15" thickBot="1" x14ac:dyDescent="0.35">
      <c r="D17" t="s">
        <v>29</v>
      </c>
      <c r="E17" s="1">
        <f>E14+E16-E15</f>
        <v>2205.7692307692305</v>
      </c>
      <c r="F17" s="1">
        <f>F14+F16-F15</f>
        <v>2199.6153846153848</v>
      </c>
    </row>
    <row r="18" spans="1:6" ht="18.600000000000001" customHeight="1" thickBot="1" x14ac:dyDescent="0.35">
      <c r="A18" s="9" t="s">
        <v>9</v>
      </c>
      <c r="B18" s="6">
        <v>1.6</v>
      </c>
      <c r="D18" s="11" t="s">
        <v>30</v>
      </c>
      <c r="E18" s="1">
        <v>612</v>
      </c>
      <c r="F18" s="1">
        <f>E19</f>
        <v>678.69822485207089</v>
      </c>
    </row>
    <row r="19" spans="1:6" ht="15" thickBot="1" x14ac:dyDescent="0.35">
      <c r="D19" t="s">
        <v>31</v>
      </c>
      <c r="E19" s="1">
        <f>E17*4/13</f>
        <v>678.69822485207089</v>
      </c>
      <c r="F19" s="1">
        <f>F17*4/13</f>
        <v>676.80473372781069</v>
      </c>
    </row>
    <row r="20" spans="1:6" ht="15" thickBot="1" x14ac:dyDescent="0.35">
      <c r="A20" s="9" t="s">
        <v>10</v>
      </c>
      <c r="B20" s="6">
        <v>1.1000000000000001</v>
      </c>
      <c r="D20" t="s">
        <v>32</v>
      </c>
      <c r="E20" s="1">
        <f>E17+E18-E19</f>
        <v>2139.0710059171597</v>
      </c>
      <c r="F20" s="1">
        <f>F17+F18-F19</f>
        <v>2201.5088757396447</v>
      </c>
    </row>
    <row r="21" spans="1:6" ht="15" thickBot="1" x14ac:dyDescent="0.35">
      <c r="A21" s="10" t="s">
        <v>11</v>
      </c>
      <c r="B21" s="6">
        <v>2.7</v>
      </c>
      <c r="D21" s="2"/>
    </row>
    <row r="22" spans="1:6" ht="15" thickBot="1" x14ac:dyDescent="0.35">
      <c r="A22" s="10" t="s">
        <v>12</v>
      </c>
      <c r="B22" s="20">
        <v>3.2</v>
      </c>
      <c r="D22" s="2" t="s">
        <v>33</v>
      </c>
    </row>
    <row r="23" spans="1:6" x14ac:dyDescent="0.3">
      <c r="B23" s="8">
        <f>SUM(B20:B22)</f>
        <v>7</v>
      </c>
      <c r="D23" t="s">
        <v>36</v>
      </c>
      <c r="E23" s="1">
        <f>E3*B15</f>
        <v>1721.9999999999998</v>
      </c>
      <c r="F23" s="1">
        <f>F3*B15</f>
        <v>1721.9999999999998</v>
      </c>
    </row>
    <row r="24" spans="1:6" x14ac:dyDescent="0.3">
      <c r="A24" s="13"/>
      <c r="B24" s="14"/>
      <c r="C24" s="13"/>
      <c r="D24" t="s">
        <v>34</v>
      </c>
      <c r="E24" s="1">
        <v>130</v>
      </c>
      <c r="F24" s="1">
        <f>E25</f>
        <v>132.46153846153845</v>
      </c>
    </row>
    <row r="25" spans="1:6" x14ac:dyDescent="0.3">
      <c r="A25" s="11"/>
      <c r="B25" s="15"/>
      <c r="C25" s="13"/>
      <c r="D25" t="s">
        <v>35</v>
      </c>
      <c r="E25" s="1">
        <f>E23*1/13</f>
        <v>132.46153846153845</v>
      </c>
      <c r="F25" s="1">
        <f>F23*1/13</f>
        <v>132.46153846153845</v>
      </c>
    </row>
    <row r="26" spans="1:6" x14ac:dyDescent="0.3">
      <c r="A26" s="11"/>
      <c r="B26" s="16"/>
      <c r="C26" s="13"/>
      <c r="D26" t="s">
        <v>32</v>
      </c>
      <c r="E26" s="1">
        <f>E23+E24-E25</f>
        <v>1719.5384615384614</v>
      </c>
      <c r="F26" s="1">
        <f>F23+F24-F25</f>
        <v>1721.9999999999995</v>
      </c>
    </row>
    <row r="27" spans="1:6" x14ac:dyDescent="0.3">
      <c r="A27" s="11"/>
      <c r="B27" s="17"/>
      <c r="C27" s="13"/>
    </row>
    <row r="28" spans="1:6" x14ac:dyDescent="0.3">
      <c r="A28" s="11"/>
      <c r="B28" s="18"/>
      <c r="C28" s="13"/>
      <c r="D28" s="2" t="s">
        <v>37</v>
      </c>
    </row>
    <row r="29" spans="1:6" x14ac:dyDescent="0.3">
      <c r="A29" s="11"/>
      <c r="B29" s="18"/>
      <c r="C29" s="13"/>
      <c r="D29" t="s">
        <v>38</v>
      </c>
      <c r="E29" s="1">
        <f>E3*$B$20</f>
        <v>231.00000000000003</v>
      </c>
      <c r="F29" s="1">
        <f>F3*$B$20</f>
        <v>231.00000000000003</v>
      </c>
    </row>
    <row r="30" spans="1:6" x14ac:dyDescent="0.3">
      <c r="A30" s="11"/>
      <c r="B30" s="19"/>
      <c r="C30" s="13"/>
      <c r="D30" t="s">
        <v>39</v>
      </c>
      <c r="E30" s="1">
        <f>B22*I3/2</f>
        <v>1376</v>
      </c>
      <c r="F30" s="1">
        <v>0</v>
      </c>
    </row>
    <row r="31" spans="1:6" x14ac:dyDescent="0.3">
      <c r="A31" s="13"/>
      <c r="B31" s="14"/>
      <c r="C31" s="13"/>
      <c r="D31" t="s">
        <v>40</v>
      </c>
      <c r="E31" s="1">
        <f>$B$18*E2</f>
        <v>240</v>
      </c>
      <c r="F31" s="1">
        <f>$B$18*F2</f>
        <v>320</v>
      </c>
    </row>
    <row r="32" spans="1:6" x14ac:dyDescent="0.3">
      <c r="D32" t="s">
        <v>41</v>
      </c>
      <c r="E32" s="1">
        <v>0</v>
      </c>
      <c r="F32" s="1">
        <f>0.09*B11/2</f>
        <v>450</v>
      </c>
    </row>
    <row r="35" spans="4:6" ht="15" thickBot="1" x14ac:dyDescent="0.35"/>
    <row r="36" spans="4:6" ht="15" thickBot="1" x14ac:dyDescent="0.35">
      <c r="D36" s="21" t="s">
        <v>44</v>
      </c>
      <c r="E36" s="22" t="s">
        <v>45</v>
      </c>
      <c r="F36" s="22" t="s">
        <v>46</v>
      </c>
    </row>
    <row r="37" spans="4:6" ht="15" thickBot="1" x14ac:dyDescent="0.35">
      <c r="D37" s="23" t="s">
        <v>47</v>
      </c>
      <c r="E37" s="24"/>
      <c r="F37" s="24"/>
    </row>
    <row r="38" spans="4:6" ht="15" thickBot="1" x14ac:dyDescent="0.35">
      <c r="D38" s="25" t="s">
        <v>48</v>
      </c>
      <c r="E38" s="24"/>
      <c r="F38" s="24"/>
    </row>
    <row r="39" spans="4:6" ht="15" thickBot="1" x14ac:dyDescent="0.35">
      <c r="D39" s="26" t="s">
        <v>49</v>
      </c>
      <c r="E39" s="32">
        <f>E11</f>
        <v>5143.8461538461543</v>
      </c>
      <c r="F39" s="32">
        <f>F11</f>
        <v>5314.6153846153838</v>
      </c>
    </row>
    <row r="40" spans="4:6" ht="15" thickBot="1" x14ac:dyDescent="0.35">
      <c r="D40" s="26" t="s">
        <v>50</v>
      </c>
      <c r="E40" s="28">
        <v>5144</v>
      </c>
      <c r="F40" s="28">
        <v>5315</v>
      </c>
    </row>
    <row r="41" spans="4:6" ht="15" thickBot="1" x14ac:dyDescent="0.35">
      <c r="D41" s="25" t="s">
        <v>51</v>
      </c>
      <c r="E41" s="24"/>
      <c r="F41" s="24"/>
    </row>
    <row r="42" spans="4:6" ht="15" thickBot="1" x14ac:dyDescent="0.35">
      <c r="D42" s="26" t="s">
        <v>52</v>
      </c>
      <c r="E42" s="27">
        <v>-2139</v>
      </c>
      <c r="F42" s="27">
        <v>-2202</v>
      </c>
    </row>
    <row r="43" spans="4:6" ht="15" thickBot="1" x14ac:dyDescent="0.35">
      <c r="D43" s="26" t="s">
        <v>53</v>
      </c>
      <c r="E43" s="27">
        <v>-1720</v>
      </c>
      <c r="F43" s="27">
        <v>-1722</v>
      </c>
    </row>
    <row r="44" spans="4:6" ht="15" thickBot="1" x14ac:dyDescent="0.35">
      <c r="D44" s="26" t="s">
        <v>54</v>
      </c>
      <c r="E44" s="27">
        <v>-231</v>
      </c>
      <c r="F44" s="27">
        <v>-231</v>
      </c>
    </row>
    <row r="45" spans="4:6" ht="15" thickBot="1" x14ac:dyDescent="0.35">
      <c r="D45" s="26" t="s">
        <v>55</v>
      </c>
      <c r="E45" s="27">
        <v>-1376</v>
      </c>
      <c r="F45" s="27"/>
    </row>
    <row r="46" spans="4:6" ht="15" thickBot="1" x14ac:dyDescent="0.35">
      <c r="D46" s="26" t="s">
        <v>56</v>
      </c>
      <c r="E46" s="27">
        <v>-240</v>
      </c>
      <c r="F46" s="27">
        <v>-320</v>
      </c>
    </row>
    <row r="47" spans="4:6" ht="15" thickBot="1" x14ac:dyDescent="0.35">
      <c r="D47" s="26" t="s">
        <v>57</v>
      </c>
      <c r="E47" s="27"/>
      <c r="F47" s="27">
        <v>-450</v>
      </c>
    </row>
    <row r="48" spans="4:6" ht="15" thickBot="1" x14ac:dyDescent="0.35">
      <c r="D48" s="26" t="s">
        <v>58</v>
      </c>
      <c r="E48" s="28">
        <v>-5706</v>
      </c>
      <c r="F48" s="28">
        <v>-4925</v>
      </c>
    </row>
    <row r="49" spans="4:6" ht="15" thickBot="1" x14ac:dyDescent="0.35">
      <c r="D49" s="25" t="s">
        <v>59</v>
      </c>
      <c r="E49" s="29">
        <v>-562</v>
      </c>
      <c r="F49" s="29">
        <v>390</v>
      </c>
    </row>
    <row r="50" spans="4:6" ht="15" thickBot="1" x14ac:dyDescent="0.35">
      <c r="D50" s="10" t="s">
        <v>60</v>
      </c>
      <c r="E50" s="30">
        <v>76</v>
      </c>
      <c r="F50" s="30">
        <v>-486</v>
      </c>
    </row>
    <row r="51" spans="4:6" ht="15" thickBot="1" x14ac:dyDescent="0.35">
      <c r="D51" s="10" t="s">
        <v>61</v>
      </c>
      <c r="E51" s="31">
        <v>-486</v>
      </c>
      <c r="F51" s="31">
        <v>-96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45"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Складання руху коштів</vt:lpstr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Нестерова</dc:creator>
  <cp:lastModifiedBy>Нестерова</cp:lastModifiedBy>
  <cp:lastPrinted>2021-10-06T18:32:21Z</cp:lastPrinted>
  <dcterms:created xsi:type="dcterms:W3CDTF">2020-11-06T15:26:45Z</dcterms:created>
  <dcterms:modified xsi:type="dcterms:W3CDTF">2021-10-07T09:49:31Z</dcterms:modified>
</cp:coreProperties>
</file>